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d:\Users\smmunoz\Documents\1.CONSUMO\Temas de producto\Actualización de tasa\"/>
    </mc:Choice>
  </mc:AlternateContent>
  <xr:revisionPtr revIDLastSave="0" documentId="13_ncr:1_{B502AD0B-7FD2-4E4D-8CFA-2823C426C89D}" xr6:coauthVersionLast="34" xr6:coauthVersionMax="34" xr10:uidLastSave="{00000000-0000-0000-0000-000000000000}"/>
  <workbookProtection workbookPassword="DC06" lockStructure="1"/>
  <bookViews>
    <workbookView showSheetTabs="0" xWindow="0" yWindow="0" windowWidth="20490" windowHeight="6855" firstSheet="2" activeTab="2" autoFilterDateGrouping="0" xr2:uid="{00000000-000D-0000-FFFF-FFFF00000000}"/>
  </bookViews>
  <sheets>
    <sheet name="calculo de intereses" sheetId="5" state="hidden" r:id="rId1"/>
    <sheet name="Ej 1" sheetId="6" state="hidden" r:id="rId2"/>
    <sheet name="Prestamo12819809" sheetId="7" r:id="rId3"/>
  </sheets>
  <calcPr calcId="179017"/>
</workbook>
</file>

<file path=xl/calcChain.xml><?xml version="1.0" encoding="utf-8"?>
<calcChain xmlns="http://schemas.openxmlformats.org/spreadsheetml/2006/main">
  <c r="C27" i="7" l="1"/>
  <c r="C26" i="7"/>
  <c r="C24" i="7"/>
  <c r="B15" i="7"/>
  <c r="E11" i="7"/>
  <c r="C6" i="7"/>
  <c r="C8" i="7" s="1"/>
  <c r="B9" i="6"/>
  <c r="D5" i="6"/>
  <c r="D4" i="6"/>
  <c r="B2" i="6"/>
  <c r="B6" i="6" s="1"/>
  <c r="D1" i="6"/>
  <c r="E17" i="5"/>
  <c r="G17" i="5" s="1"/>
  <c r="H17" i="5" s="1"/>
  <c r="E16" i="5"/>
  <c r="G16" i="5" s="1"/>
  <c r="H16" i="5" s="1"/>
  <c r="E11" i="5"/>
  <c r="G11" i="5" s="1"/>
  <c r="H11" i="5" s="1"/>
  <c r="E10" i="5"/>
  <c r="G10" i="5" s="1"/>
  <c r="H10" i="5" s="1"/>
  <c r="E5" i="5"/>
  <c r="G5" i="5" s="1"/>
  <c r="H5" i="5" s="1"/>
  <c r="E4" i="5"/>
  <c r="G4" i="5" s="1"/>
  <c r="H4" i="5" s="1"/>
  <c r="H18" i="5" l="1"/>
  <c r="H12" i="5"/>
  <c r="B12" i="6"/>
  <c r="B8" i="6"/>
  <c r="B10" i="6" s="1"/>
  <c r="H6" i="5"/>
  <c r="H20" i="5" s="1"/>
  <c r="C7" i="7"/>
  <c r="C9" i="7" s="1"/>
  <c r="C13" i="7" s="1"/>
  <c r="C25" i="7"/>
  <c r="C23" i="7" s="1"/>
  <c r="D9" i="6"/>
  <c r="F9" i="6" s="1"/>
  <c r="B14" i="7" l="1"/>
  <c r="C18" i="7"/>
  <c r="C19" i="7" s="1"/>
  <c r="B13" i="6"/>
  <c r="B14" i="6" s="1"/>
  <c r="C1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Bancolombia</author>
  </authors>
  <commentList>
    <comment ref="C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Fecha desembolso:</t>
        </r>
        <r>
          <rPr>
            <sz val="9"/>
            <color indexed="81"/>
            <rFont val="Tahoma"/>
            <family val="2"/>
          </rPr>
          <t xml:space="preserve">
Ingrese la fecha en que se desembosó el crédito en el formato: dd/mm/aaaa</t>
        </r>
      </text>
    </comment>
    <comment ref="C1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Valor utilización:</t>
        </r>
        <r>
          <rPr>
            <sz val="9"/>
            <color indexed="81"/>
            <rFont val="Tahoma"/>
            <family val="2"/>
          </rPr>
          <t xml:space="preserve">
Ingrese el valor total del producto  y/o productos a financiar (Si es para moto, el valor total incluye trámites y accesorios)</t>
        </r>
      </text>
    </comment>
    <comment ref="C1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Plazo:</t>
        </r>
        <r>
          <rPr>
            <sz val="9"/>
            <color indexed="81"/>
            <rFont val="Tahoma"/>
            <family val="2"/>
          </rPr>
          <t xml:space="preserve">
Ingrese el plazo en Meses al que se prestó el crédito</t>
        </r>
      </text>
    </comment>
    <comment ref="C1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¡ INFORMACIÓN IMPORTANTE ¡</t>
        </r>
        <r>
          <rPr>
            <sz val="9"/>
            <color indexed="81"/>
            <rFont val="Tahoma"/>
            <family val="2"/>
          </rPr>
          <t xml:space="preserve">
Este es un cálculo aproximado de la primera cuota, mas no corresponde al valor real que le llegará en la factura.
Recomiéndale a tu cliente que reserve el dinero para el pago de su primera couta, la cual varía al estimado por con Sufi por motivo de los intereses causados. A partir de la segunda cuota, el valor será tal cual como el arrojado por el sistema.</t>
        </r>
      </text>
    </comment>
  </commentList>
</comments>
</file>

<file path=xl/sharedStrings.xml><?xml version="1.0" encoding="utf-8"?>
<sst xmlns="http://schemas.openxmlformats.org/spreadsheetml/2006/main" count="71" uniqueCount="42">
  <si>
    <t xml:space="preserve"> </t>
  </si>
  <si>
    <t>VALOR UTILIZACION</t>
  </si>
  <si>
    <t>NUMERO DE DIAS</t>
  </si>
  <si>
    <t>TASA REAL</t>
  </si>
  <si>
    <t>TASA DIARIA</t>
  </si>
  <si>
    <t>CAUSACIÓN POR UTILIZACIÓN</t>
  </si>
  <si>
    <t xml:space="preserve">    </t>
  </si>
  <si>
    <t>Total Causación Interes Primera Cuota</t>
  </si>
  <si>
    <t>TASA OPCIÓN 12 AS400</t>
  </si>
  <si>
    <t xml:space="preserve">MES </t>
  </si>
  <si>
    <t>AGOSTO</t>
  </si>
  <si>
    <t>SEPTIEMBRE</t>
  </si>
  <si>
    <t>OCTUBRE</t>
  </si>
  <si>
    <t>fecha desembolso</t>
  </si>
  <si>
    <t>valor utilización</t>
  </si>
  <si>
    <t>tasa  MV</t>
  </si>
  <si>
    <t>plazo</t>
  </si>
  <si>
    <t>fecha pago</t>
  </si>
  <si>
    <t>días de interés</t>
  </si>
  <si>
    <t>cuota1</t>
  </si>
  <si>
    <t>Plazo días</t>
  </si>
  <si>
    <t>tasa diaria</t>
  </si>
  <si>
    <t>cuota2</t>
  </si>
  <si>
    <t>Intereses</t>
  </si>
  <si>
    <t>Si el pazo es mayor a 30 días y el valor supera la cuota, calcular intereses diarios</t>
  </si>
  <si>
    <t>DIFERENCIA</t>
  </si>
  <si>
    <t>Fecha de desembolso</t>
  </si>
  <si>
    <t>Fecha de pago</t>
  </si>
  <si>
    <t>Plazo</t>
  </si>
  <si>
    <t>Días de intereses causados</t>
  </si>
  <si>
    <t>Intereses causados</t>
  </si>
  <si>
    <t>Abono a capital</t>
  </si>
  <si>
    <t>meses</t>
  </si>
  <si>
    <t xml:space="preserve">Tasa Mensual </t>
  </si>
  <si>
    <t>Valor del producto a financiar</t>
  </si>
  <si>
    <t>Valor de la cuota# 1:
Incluye Capital + intereses Causados</t>
  </si>
  <si>
    <t>Valor de la cuota#2:
Cuota mensual fija a pagar (incluye FGA, No incluye seguros)</t>
  </si>
  <si>
    <r>
      <rPr>
        <b/>
        <sz val="13"/>
        <color rgb="FFFF0000"/>
        <rFont val="Arial"/>
        <family val="2"/>
      </rPr>
      <t>Fecha de corte:</t>
    </r>
    <r>
      <rPr>
        <b/>
        <sz val="13"/>
        <color theme="1"/>
        <rFont val="Arial"/>
        <family val="2"/>
      </rPr>
      <t xml:space="preserve"> Día 9 de cada mes
</t>
    </r>
    <r>
      <rPr>
        <b/>
        <sz val="13"/>
        <color rgb="FFFF0000"/>
        <rFont val="Arial"/>
        <family val="2"/>
      </rPr>
      <t>Fecha de pago:</t>
    </r>
    <r>
      <rPr>
        <b/>
        <sz val="13"/>
        <color theme="1"/>
        <rFont val="Arial"/>
        <family val="2"/>
      </rPr>
      <t xml:space="preserve"> Día 2 de cada mes</t>
    </r>
  </si>
  <si>
    <t>PRIMERA CUOTA APROXIMADA</t>
  </si>
  <si>
    <t>A PARTIR DE LA SEGUNDA CUOTA</t>
  </si>
  <si>
    <t>Seguro de Vida</t>
  </si>
  <si>
    <t>Seguro de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</si>
</sst>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.00000000000_);_(* \(#,##0.00000000000\);_(* &quot;-&quot;??_);_(@_)"/>
    <numFmt numFmtId="167" formatCode="_(* #,##0.000_);_(* \(#,##0.000\);_(* &quot;-&quot;??_);_(@_)"/>
    <numFmt numFmtId="168" formatCode="_(* #,##0_);_(* \(#,##0\);_(* &quot;-&quot;??_);_(@_)"/>
    <numFmt numFmtId="169" formatCode="_(&quot;$&quot;\ * #,##0_);_(&quot;$&quot;\ * \(#,##0\);_(&quot;$&quot;\ 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1"/>
      <color theme="0" tint="-4.9989318521683403E-2"/>
      <name val="Arial"/>
      <family val="2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7"/>
      <name val="Trebuchet MS"/>
      <family val="2"/>
    </font>
    <font>
      <b/>
      <sz val="1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165" fontId="0" fillId="0" borderId="0" xfId="1" applyFont="1"/>
    <xf numFmtId="165" fontId="0" fillId="0" borderId="2" xfId="1" applyFont="1" applyBorder="1"/>
    <xf numFmtId="166" fontId="0" fillId="0" borderId="2" xfId="0" applyNumberFormat="1" applyBorder="1"/>
    <xf numFmtId="165" fontId="2" fillId="0" borderId="3" xfId="1" applyFont="1" applyBorder="1"/>
    <xf numFmtId="165" fontId="2" fillId="0" borderId="4" xfId="1" applyFont="1" applyBorder="1"/>
    <xf numFmtId="0" fontId="2" fillId="0" borderId="4" xfId="0" applyFont="1" applyBorder="1"/>
    <xf numFmtId="165" fontId="2" fillId="0" borderId="5" xfId="1" applyFont="1" applyBorder="1"/>
    <xf numFmtId="4" fontId="0" fillId="0" borderId="0" xfId="0" applyNumberFormat="1"/>
    <xf numFmtId="165" fontId="0" fillId="0" borderId="0" xfId="0" applyNumberFormat="1"/>
    <xf numFmtId="167" fontId="0" fillId="0" borderId="2" xfId="1" applyNumberFormat="1" applyFont="1" applyBorder="1"/>
    <xf numFmtId="165" fontId="0" fillId="0" borderId="8" xfId="1" applyFont="1" applyBorder="1"/>
    <xf numFmtId="165" fontId="0" fillId="2" borderId="1" xfId="1" applyFont="1" applyFill="1" applyBorder="1"/>
    <xf numFmtId="4" fontId="0" fillId="0" borderId="9" xfId="1" applyNumberFormat="1" applyFont="1" applyBorder="1"/>
    <xf numFmtId="168" fontId="0" fillId="0" borderId="2" xfId="1" applyNumberFormat="1" applyFont="1" applyBorder="1"/>
    <xf numFmtId="168" fontId="0" fillId="0" borderId="6" xfId="1" applyNumberFormat="1" applyFont="1" applyBorder="1"/>
    <xf numFmtId="168" fontId="0" fillId="0" borderId="12" xfId="1" applyNumberFormat="1" applyFont="1" applyBorder="1"/>
    <xf numFmtId="0" fontId="0" fillId="0" borderId="0" xfId="0" applyFill="1"/>
    <xf numFmtId="165" fontId="0" fillId="0" borderId="0" xfId="1" applyFont="1" applyFill="1"/>
    <xf numFmtId="164" fontId="0" fillId="0" borderId="0" xfId="2" applyFont="1"/>
    <xf numFmtId="4" fontId="0" fillId="0" borderId="0" xfId="0" applyNumberFormat="1" applyFill="1"/>
    <xf numFmtId="165" fontId="0" fillId="0" borderId="0" xfId="0" applyNumberFormat="1" applyFill="1"/>
    <xf numFmtId="0" fontId="3" fillId="0" borderId="0" xfId="0" applyFont="1"/>
    <xf numFmtId="165" fontId="3" fillId="0" borderId="0" xfId="1" applyFont="1"/>
    <xf numFmtId="165" fontId="3" fillId="0" borderId="0" xfId="0" applyNumberFormat="1" applyFont="1"/>
    <xf numFmtId="4" fontId="0" fillId="0" borderId="13" xfId="1" applyNumberFormat="1" applyFont="1" applyBorder="1"/>
    <xf numFmtId="165" fontId="2" fillId="0" borderId="3" xfId="1" applyFont="1" applyBorder="1" applyAlignment="1">
      <alignment horizontal="center"/>
    </xf>
    <xf numFmtId="165" fontId="2" fillId="2" borderId="4" xfId="1" applyFont="1" applyFill="1" applyBorder="1"/>
    <xf numFmtId="14" fontId="0" fillId="0" borderId="0" xfId="0" applyNumberFormat="1"/>
    <xf numFmtId="0" fontId="0" fillId="0" borderId="0" xfId="0" applyNumberFormat="1"/>
    <xf numFmtId="0" fontId="2" fillId="0" borderId="0" xfId="0" applyFont="1"/>
    <xf numFmtId="168" fontId="0" fillId="0" borderId="0" xfId="1" applyNumberFormat="1" applyFont="1"/>
    <xf numFmtId="10" fontId="0" fillId="0" borderId="0" xfId="3" applyNumberFormat="1" applyFont="1"/>
    <xf numFmtId="0" fontId="0" fillId="0" borderId="0" xfId="0" applyAlignment="1">
      <alignment horizontal="right"/>
    </xf>
    <xf numFmtId="0" fontId="2" fillId="0" borderId="0" xfId="0" applyFont="1" applyFill="1"/>
    <xf numFmtId="168" fontId="0" fillId="0" borderId="0" xfId="1" applyNumberFormat="1" applyFont="1" applyFill="1"/>
    <xf numFmtId="0" fontId="4" fillId="4" borderId="0" xfId="0" applyFont="1" applyFill="1"/>
    <xf numFmtId="168" fontId="5" fillId="4" borderId="0" xfId="1" applyNumberFormat="1" applyFont="1" applyFill="1"/>
    <xf numFmtId="168" fontId="0" fillId="0" borderId="0" xfId="0" applyNumberFormat="1"/>
    <xf numFmtId="0" fontId="2" fillId="3" borderId="0" xfId="0" applyFont="1" applyFill="1"/>
    <xf numFmtId="168" fontId="2" fillId="0" borderId="0" xfId="1" applyNumberFormat="1" applyFont="1" applyFill="1"/>
    <xf numFmtId="0" fontId="8" fillId="5" borderId="0" xfId="0" applyFont="1" applyFill="1" applyBorder="1" applyAlignment="1">
      <alignment wrapText="1"/>
    </xf>
    <xf numFmtId="168" fontId="9" fillId="5" borderId="0" xfId="1" applyNumberFormat="1" applyFont="1" applyFill="1" applyBorder="1"/>
    <xf numFmtId="0" fontId="8" fillId="5" borderId="0" xfId="0" applyFont="1" applyFill="1" applyBorder="1"/>
    <xf numFmtId="0" fontId="10" fillId="5" borderId="0" xfId="0" applyFont="1" applyFill="1"/>
    <xf numFmtId="14" fontId="10" fillId="5" borderId="0" xfId="0" applyNumberFormat="1" applyFont="1" applyFill="1"/>
    <xf numFmtId="0" fontId="9" fillId="5" borderId="0" xfId="0" applyFont="1" applyFill="1"/>
    <xf numFmtId="10" fontId="9" fillId="5" borderId="0" xfId="3" applyNumberFormat="1" applyFont="1" applyFill="1"/>
    <xf numFmtId="0" fontId="9" fillId="5" borderId="0" xfId="0" applyFont="1" applyFill="1" applyBorder="1"/>
    <xf numFmtId="14" fontId="9" fillId="5" borderId="0" xfId="1" applyNumberFormat="1" applyFont="1" applyFill="1" applyBorder="1"/>
    <xf numFmtId="14" fontId="9" fillId="5" borderId="0" xfId="0" applyNumberFormat="1" applyFont="1" applyFill="1" applyBorder="1"/>
    <xf numFmtId="0" fontId="9" fillId="5" borderId="0" xfId="0" applyNumberFormat="1" applyFont="1" applyFill="1" applyBorder="1"/>
    <xf numFmtId="165" fontId="9" fillId="5" borderId="0" xfId="0" applyNumberFormat="1" applyFont="1" applyFill="1" applyBorder="1"/>
    <xf numFmtId="0" fontId="10" fillId="0" borderId="0" xfId="0" applyFont="1" applyBorder="1" applyAlignment="1">
      <alignment vertical="top"/>
    </xf>
    <xf numFmtId="0" fontId="10" fillId="5" borderId="0" xfId="0" applyFont="1" applyFill="1" applyBorder="1"/>
    <xf numFmtId="168" fontId="9" fillId="7" borderId="0" xfId="1" applyNumberFormat="1" applyFont="1" applyFill="1" applyBorder="1"/>
    <xf numFmtId="0" fontId="8" fillId="7" borderId="0" xfId="0" applyFont="1" applyFill="1" applyBorder="1" applyAlignment="1">
      <alignment wrapText="1"/>
    </xf>
    <xf numFmtId="0" fontId="16" fillId="5" borderId="0" xfId="0" applyFont="1" applyFill="1" applyBorder="1" applyAlignment="1">
      <alignment wrapText="1"/>
    </xf>
    <xf numFmtId="0" fontId="13" fillId="5" borderId="0" xfId="0" applyFont="1" applyFill="1" applyBorder="1"/>
    <xf numFmtId="0" fontId="15" fillId="0" borderId="0" xfId="0" applyFont="1" applyBorder="1" applyAlignment="1">
      <alignment vertical="top" wrapText="1"/>
    </xf>
    <xf numFmtId="0" fontId="12" fillId="5" borderId="17" xfId="0" applyFont="1" applyFill="1" applyBorder="1"/>
    <xf numFmtId="0" fontId="12" fillId="5" borderId="17" xfId="0" applyFont="1" applyFill="1" applyBorder="1" applyAlignment="1">
      <alignment wrapText="1"/>
    </xf>
    <xf numFmtId="0" fontId="8" fillId="5" borderId="17" xfId="0" applyFont="1" applyFill="1" applyBorder="1"/>
    <xf numFmtId="0" fontId="12" fillId="7" borderId="17" xfId="0" applyFont="1" applyFill="1" applyBorder="1"/>
    <xf numFmtId="0" fontId="12" fillId="7" borderId="17" xfId="0" applyFont="1" applyFill="1" applyBorder="1" applyAlignment="1" applyProtection="1">
      <alignment horizontal="right"/>
    </xf>
    <xf numFmtId="0" fontId="12" fillId="5" borderId="0" xfId="0" applyFont="1" applyFill="1" applyBorder="1"/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vertical="center"/>
    </xf>
    <xf numFmtId="0" fontId="12" fillId="5" borderId="0" xfId="0" applyFont="1" applyFill="1" applyBorder="1" applyAlignment="1">
      <alignment horizontal="center" vertical="center"/>
    </xf>
    <xf numFmtId="169" fontId="20" fillId="8" borderId="17" xfId="2" applyNumberFormat="1" applyFont="1" applyFill="1" applyBorder="1" applyAlignment="1">
      <alignment vertical="center"/>
    </xf>
    <xf numFmtId="169" fontId="9" fillId="5" borderId="0" xfId="0" applyNumberFormat="1" applyFont="1" applyFill="1"/>
    <xf numFmtId="0" fontId="21" fillId="5" borderId="19" xfId="0" applyFont="1" applyFill="1" applyBorder="1" applyAlignment="1"/>
    <xf numFmtId="0" fontId="21" fillId="5" borderId="0" xfId="0" applyFont="1" applyFill="1" applyBorder="1" applyAlignment="1"/>
    <xf numFmtId="14" fontId="22" fillId="5" borderId="17" xfId="0" applyNumberFormat="1" applyFont="1" applyFill="1" applyBorder="1" applyAlignment="1" applyProtection="1">
      <alignment horizontal="right"/>
    </xf>
    <xf numFmtId="14" fontId="22" fillId="6" borderId="17" xfId="0" applyNumberFormat="1" applyFont="1" applyFill="1" applyBorder="1" applyProtection="1">
      <protection locked="0"/>
    </xf>
    <xf numFmtId="0" fontId="19" fillId="8" borderId="17" xfId="0" applyFont="1" applyFill="1" applyBorder="1" applyAlignment="1" applyProtection="1">
      <alignment vertical="center" wrapText="1"/>
    </xf>
    <xf numFmtId="169" fontId="11" fillId="6" borderId="17" xfId="2" applyNumberFormat="1" applyFont="1" applyFill="1" applyBorder="1" applyProtection="1">
      <protection locked="0"/>
    </xf>
    <xf numFmtId="0" fontId="14" fillId="6" borderId="17" xfId="0" applyFont="1" applyFill="1" applyBorder="1" applyProtection="1">
      <protection locked="0"/>
    </xf>
    <xf numFmtId="0" fontId="14" fillId="0" borderId="17" xfId="0" applyNumberFormat="1" applyFont="1" applyFill="1" applyBorder="1"/>
    <xf numFmtId="169" fontId="14" fillId="0" borderId="17" xfId="2" applyNumberFormat="1" applyFont="1" applyFill="1" applyBorder="1" applyAlignment="1">
      <alignment vertical="center"/>
    </xf>
    <xf numFmtId="169" fontId="14" fillId="0" borderId="17" xfId="2" applyNumberFormat="1" applyFont="1" applyFill="1" applyBorder="1"/>
    <xf numFmtId="10" fontId="14" fillId="5" borderId="17" xfId="3" applyNumberFormat="1" applyFont="1" applyFill="1" applyBorder="1" applyProtection="1"/>
    <xf numFmtId="168" fontId="9" fillId="5" borderId="0" xfId="0" applyNumberFormat="1" applyFont="1" applyFill="1"/>
    <xf numFmtId="165" fontId="9" fillId="5" borderId="0" xfId="1" applyFont="1" applyFill="1" applyBorder="1"/>
    <xf numFmtId="169" fontId="22" fillId="6" borderId="17" xfId="2" applyNumberFormat="1" applyFont="1" applyFill="1" applyBorder="1" applyProtection="1"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5" fontId="0" fillId="0" borderId="11" xfId="1" applyFont="1" applyBorder="1" applyAlignment="1">
      <alignment horizontal="center"/>
    </xf>
    <xf numFmtId="165" fontId="0" fillId="0" borderId="7" xfId="1" applyFont="1" applyBorder="1" applyAlignment="1">
      <alignment horizontal="center"/>
    </xf>
    <xf numFmtId="165" fontId="0" fillId="0" borderId="10" xfId="1" applyFont="1" applyBorder="1" applyAlignment="1">
      <alignment horizontal="center"/>
    </xf>
    <xf numFmtId="0" fontId="12" fillId="5" borderId="0" xfId="0" applyFont="1" applyFill="1" applyBorder="1" applyAlignment="1">
      <alignment horizontal="center" vertical="center"/>
    </xf>
    <xf numFmtId="0" fontId="17" fillId="9" borderId="18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/>
    </xf>
    <xf numFmtId="0" fontId="17" fillId="9" borderId="19" xfId="0" applyFont="1" applyFill="1" applyBorder="1" applyAlignment="1">
      <alignment horizontal="center" vertical="center"/>
    </xf>
    <xf numFmtId="0" fontId="17" fillId="9" borderId="20" xfId="0" applyFont="1" applyFill="1" applyBorder="1" applyAlignment="1">
      <alignment horizontal="center" vertical="center"/>
    </xf>
    <xf numFmtId="0" fontId="17" fillId="9" borderId="21" xfId="0" applyFont="1" applyFill="1" applyBorder="1" applyAlignment="1">
      <alignment horizontal="center" vertical="center"/>
    </xf>
    <xf numFmtId="0" fontId="17" fillId="9" borderId="22" xfId="0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1492250</xdr:colOff>
      <xdr:row>0</xdr:row>
      <xdr:rowOff>52915</xdr:rowOff>
    </xdr:from>
    <xdr:to>
      <xdr:col>3</xdr:col>
      <xdr:colOff>215407</xdr:colOff>
      <xdr:row>3</xdr:row>
      <xdr:rowOff>23238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9417" y="52915"/>
          <a:ext cx="702240" cy="573573"/>
        </a:xfrm>
        <a:prstGeom prst="rect">
          <a:avLst/>
        </a:prstGeom>
      </xdr:spPr>
    </xdr:pic>
    <xdr:clientData/>
  </xdr:twoCellAnchor>
  <xdr:twoCellAnchor editAs="oneCell">
    <xdr:from>
      <xdr:col>0</xdr:col>
      <xdr:colOff>391583</xdr:colOff>
      <xdr:row>0</xdr:row>
      <xdr:rowOff>0</xdr:rowOff>
    </xdr:from>
    <xdr:to>
      <xdr:col>1</xdr:col>
      <xdr:colOff>719667</xdr:colOff>
      <xdr:row>3</xdr:row>
      <xdr:rowOff>72346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583" y="0"/>
          <a:ext cx="846667" cy="675596"/>
        </a:xfrm>
        <a:prstGeom prst="rect">
          <a:avLst/>
        </a:prstGeom>
      </xdr:spPr>
    </xdr:pic>
    <xdr:clientData/>
  </xdr:twoCellAnchor>
  <xdr:oneCellAnchor>
    <xdr:from>
      <xdr:col>1</xdr:col>
      <xdr:colOff>450836</xdr:colOff>
      <xdr:row>0</xdr:row>
      <xdr:rowOff>0</xdr:rowOff>
    </xdr:from>
    <xdr:ext cx="4470412" cy="635000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69419" y="0"/>
          <a:ext cx="4470412" cy="6350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4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SIMULADOR</a:t>
          </a:r>
          <a:r>
            <a:rPr lang="es-ES" sz="2400" b="1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PRIMERA CUOTA CRÉDITO ROTATIVO</a:t>
          </a:r>
          <a:endParaRPr lang="es-ES" sz="2400" b="1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476250</xdr:colOff>
      <xdr:row>32</xdr:row>
      <xdr:rowOff>60881</xdr:rowOff>
    </xdr:from>
    <xdr:to>
      <xdr:col>4</xdr:col>
      <xdr:colOff>42333</xdr:colOff>
      <xdr:row>48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0" y="5574798"/>
          <a:ext cx="5408083" cy="2913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0"/>
  <sheetViews>
    <sheetView showGridLines="0" topLeftCell="A10" workbookViewId="0">
      <selection activeCell="E4" sqref="E4"/>
    </sheetView>
  </sheetViews>
  <sheetFormatPr baseColWidth="10" defaultRowHeight="15" x14ac:dyDescent="0.25"/>
  <cols>
    <col min="2" max="2" width="15" bestFit="1" customWidth="1"/>
    <col min="3" max="3" width="20.28515625" bestFit="1" customWidth="1"/>
    <col min="4" max="4" width="13.140625" bestFit="1" customWidth="1"/>
    <col min="5" max="5" width="13.140625" style="1" bestFit="1" customWidth="1"/>
    <col min="6" max="6" width="18.140625" style="1" bestFit="1" customWidth="1"/>
    <col min="7" max="7" width="15" bestFit="1" customWidth="1"/>
    <col min="8" max="8" width="29.42578125" bestFit="1" customWidth="1"/>
    <col min="9" max="10" width="11.5703125" style="1" bestFit="1" customWidth="1"/>
    <col min="12" max="12" width="11.5703125" bestFit="1" customWidth="1"/>
  </cols>
  <sheetData>
    <row r="2" spans="2:12" ht="15.75" thickBot="1" x14ac:dyDescent="0.3"/>
    <row r="3" spans="2:12" ht="15.75" thickBot="1" x14ac:dyDescent="0.3">
      <c r="B3" s="26" t="s">
        <v>9</v>
      </c>
      <c r="C3" s="4" t="s">
        <v>1</v>
      </c>
      <c r="D3" s="5" t="s">
        <v>8</v>
      </c>
      <c r="E3" s="5" t="s">
        <v>3</v>
      </c>
      <c r="F3" s="27" t="s">
        <v>2</v>
      </c>
      <c r="G3" s="6" t="s">
        <v>4</v>
      </c>
      <c r="H3" s="7" t="s">
        <v>5</v>
      </c>
    </row>
    <row r="4" spans="2:12" x14ac:dyDescent="0.25">
      <c r="B4" s="85" t="s">
        <v>10</v>
      </c>
      <c r="C4" s="19">
        <v>5497175</v>
      </c>
      <c r="D4" s="10">
        <v>28.8</v>
      </c>
      <c r="E4" s="2">
        <f>D4/100</f>
        <v>0.28800000000000003</v>
      </c>
      <c r="F4" s="14">
        <v>20</v>
      </c>
      <c r="G4" s="3">
        <f>E4/360</f>
        <v>8.0000000000000015E-4</v>
      </c>
      <c r="H4" s="11">
        <f>G4*F4*C4</f>
        <v>87954.800000000017</v>
      </c>
    </row>
    <row r="5" spans="2:12" ht="15.75" thickBot="1" x14ac:dyDescent="0.3">
      <c r="B5" s="86"/>
      <c r="C5" s="25">
        <v>654164</v>
      </c>
      <c r="D5" s="10">
        <v>28.8</v>
      </c>
      <c r="E5" s="2">
        <f>D5/100</f>
        <v>0.28800000000000003</v>
      </c>
      <c r="F5" s="15">
        <v>20</v>
      </c>
      <c r="G5" s="3">
        <f>E5/360</f>
        <v>8.0000000000000015E-4</v>
      </c>
      <c r="H5" s="11">
        <f>G5*F5*C5</f>
        <v>10466.624000000002</v>
      </c>
    </row>
    <row r="6" spans="2:12" ht="15.75" thickBot="1" x14ac:dyDescent="0.3">
      <c r="B6" s="87"/>
      <c r="C6" s="88" t="s">
        <v>0</v>
      </c>
      <c r="D6" s="88"/>
      <c r="E6" s="88"/>
      <c r="F6" s="88"/>
      <c r="G6" s="89"/>
      <c r="H6" s="12">
        <f>SUM(H4:H5)</f>
        <v>98421.424000000014</v>
      </c>
    </row>
    <row r="7" spans="2:12" x14ac:dyDescent="0.25">
      <c r="C7" t="s">
        <v>0</v>
      </c>
      <c r="F7" s="1" t="s">
        <v>0</v>
      </c>
      <c r="G7" t="s">
        <v>6</v>
      </c>
    </row>
    <row r="8" spans="2:12" ht="15.75" thickBot="1" x14ac:dyDescent="0.3">
      <c r="C8" t="s">
        <v>0</v>
      </c>
      <c r="D8" s="9" t="s">
        <v>0</v>
      </c>
      <c r="E8" s="1" t="s">
        <v>0</v>
      </c>
    </row>
    <row r="9" spans="2:12" ht="15.75" thickBot="1" x14ac:dyDescent="0.3">
      <c r="B9" s="26" t="s">
        <v>9</v>
      </c>
      <c r="C9" s="4" t="s">
        <v>1</v>
      </c>
      <c r="D9" s="5" t="s">
        <v>8</v>
      </c>
      <c r="E9" s="5" t="s">
        <v>3</v>
      </c>
      <c r="F9" s="27" t="s">
        <v>2</v>
      </c>
      <c r="G9" s="6" t="s">
        <v>4</v>
      </c>
      <c r="H9" s="7" t="s">
        <v>5</v>
      </c>
    </row>
    <row r="10" spans="2:12" ht="15.75" thickBot="1" x14ac:dyDescent="0.3">
      <c r="B10" s="85" t="s">
        <v>11</v>
      </c>
      <c r="C10" s="19">
        <v>5497175</v>
      </c>
      <c r="D10" s="10">
        <v>28.257259999999999</v>
      </c>
      <c r="E10" s="2">
        <f>D10/100</f>
        <v>0.28257260000000001</v>
      </c>
      <c r="F10" s="16">
        <v>30</v>
      </c>
      <c r="G10" s="3">
        <f>E10/360</f>
        <v>7.8492388888888891E-4</v>
      </c>
      <c r="H10" s="11">
        <f>G10*F10*C10</f>
        <v>129445.91936708333</v>
      </c>
      <c r="K10" s="8"/>
      <c r="L10" s="9"/>
    </row>
    <row r="11" spans="2:12" ht="15.75" thickBot="1" x14ac:dyDescent="0.3">
      <c r="B11" s="86"/>
      <c r="C11" s="13">
        <v>654164</v>
      </c>
      <c r="D11" s="10">
        <v>28.257259999999999</v>
      </c>
      <c r="E11" s="2">
        <f>D11/100</f>
        <v>0.28257260000000001</v>
      </c>
      <c r="F11" s="16">
        <v>30</v>
      </c>
      <c r="G11" s="3">
        <f>E11/360</f>
        <v>7.8492388888888891E-4</v>
      </c>
      <c r="H11" s="11">
        <f>G11*F11*C11</f>
        <v>15404.068525533334</v>
      </c>
      <c r="K11" s="8"/>
      <c r="L11" s="9"/>
    </row>
    <row r="12" spans="2:12" ht="15.75" thickBot="1" x14ac:dyDescent="0.3">
      <c r="B12" s="87"/>
      <c r="C12" s="90"/>
      <c r="D12" s="88"/>
      <c r="E12" s="88"/>
      <c r="F12" s="88"/>
      <c r="G12" s="89"/>
      <c r="H12" s="12">
        <f>SUM(H10:H11)</f>
        <v>144849.98789261666</v>
      </c>
      <c r="K12" s="8"/>
      <c r="L12" s="9"/>
    </row>
    <row r="13" spans="2:12" s="17" customFormat="1" x14ac:dyDescent="0.25">
      <c r="B13" s="17" t="s">
        <v>0</v>
      </c>
      <c r="D13" s="20"/>
      <c r="E13" s="18"/>
      <c r="F13" s="18"/>
      <c r="I13" s="18"/>
      <c r="J13" s="18"/>
      <c r="L13" s="21"/>
    </row>
    <row r="14" spans="2:12" ht="15.75" thickBot="1" x14ac:dyDescent="0.3">
      <c r="B14" t="s">
        <v>0</v>
      </c>
      <c r="D14" s="9" t="s">
        <v>0</v>
      </c>
    </row>
    <row r="15" spans="2:12" ht="15.75" thickBot="1" x14ac:dyDescent="0.3">
      <c r="B15" s="26" t="s">
        <v>9</v>
      </c>
      <c r="C15" s="4" t="s">
        <v>1</v>
      </c>
      <c r="D15" s="5" t="s">
        <v>8</v>
      </c>
      <c r="E15" s="5" t="s">
        <v>3</v>
      </c>
      <c r="F15" s="27" t="s">
        <v>2</v>
      </c>
      <c r="G15" s="6" t="s">
        <v>4</v>
      </c>
      <c r="H15" s="7" t="s">
        <v>5</v>
      </c>
    </row>
    <row r="16" spans="2:12" x14ac:dyDescent="0.25">
      <c r="B16" s="85" t="s">
        <v>12</v>
      </c>
      <c r="C16" s="19">
        <v>5497175</v>
      </c>
      <c r="D16" s="10">
        <v>28.257259999999999</v>
      </c>
      <c r="E16" s="2">
        <f>D16/100</f>
        <v>0.28257260000000001</v>
      </c>
      <c r="F16" s="2">
        <v>2</v>
      </c>
      <c r="G16" s="3">
        <f>E16/360</f>
        <v>7.8492388888888891E-4</v>
      </c>
      <c r="H16" s="11">
        <f>G16*F16*C16</f>
        <v>8629.727957805555</v>
      </c>
    </row>
    <row r="17" spans="2:8" ht="15.75" thickBot="1" x14ac:dyDescent="0.3">
      <c r="B17" s="86"/>
      <c r="C17" s="13">
        <v>654164</v>
      </c>
      <c r="D17" s="10">
        <v>28.257259999999999</v>
      </c>
      <c r="E17" s="2">
        <f>D17/100</f>
        <v>0.28257260000000001</v>
      </c>
      <c r="F17" s="2">
        <v>2</v>
      </c>
      <c r="G17" s="3">
        <f>E17/360</f>
        <v>7.8492388888888891E-4</v>
      </c>
      <c r="H17" s="11">
        <f>G17*F17*C17</f>
        <v>1026.9379017022222</v>
      </c>
    </row>
    <row r="18" spans="2:8" ht="15.75" thickBot="1" x14ac:dyDescent="0.3">
      <c r="B18" s="87"/>
      <c r="C18" s="90"/>
      <c r="D18" s="88"/>
      <c r="E18" s="88"/>
      <c r="F18" s="88"/>
      <c r="G18" s="89"/>
      <c r="H18" s="12">
        <f>SUM(H16:H17)</f>
        <v>9656.665859507777</v>
      </c>
    </row>
    <row r="19" spans="2:8" x14ac:dyDescent="0.25">
      <c r="B19" t="s">
        <v>0</v>
      </c>
      <c r="D19" s="8" t="s">
        <v>0</v>
      </c>
      <c r="F19" s="1" t="s">
        <v>0</v>
      </c>
    </row>
    <row r="20" spans="2:8" ht="18.75" x14ac:dyDescent="0.3">
      <c r="C20" s="22" t="s">
        <v>7</v>
      </c>
      <c r="D20" s="22"/>
      <c r="E20" s="23"/>
      <c r="F20" s="23"/>
      <c r="G20" s="22"/>
      <c r="H20" s="24">
        <f>H18+H12+H6</f>
        <v>252928.07775212446</v>
      </c>
    </row>
  </sheetData>
  <mergeCells count="6">
    <mergeCell ref="B4:B6"/>
    <mergeCell ref="B10:B12"/>
    <mergeCell ref="B16:B18"/>
    <mergeCell ref="C6:G6"/>
    <mergeCell ref="C12:G12"/>
    <mergeCell ref="C18:G18"/>
  </mergeCells>
  <pageMargins left="0.7" right="0.7" top="0.75" bottom="0.75" header="0.3" footer="0.3"/>
  <pageSetup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workbookViewId="0">
      <selection activeCell="B14" sqref="B14"/>
    </sheetView>
  </sheetViews>
  <sheetFormatPr baseColWidth="10" defaultRowHeight="15" x14ac:dyDescent="0.25"/>
  <cols>
    <col min="1" max="1" width="17.28515625" bestFit="1" customWidth="1"/>
    <col min="2" max="2" width="19.7109375" customWidth="1"/>
    <col min="3" max="3" width="14.140625" bestFit="1" customWidth="1"/>
    <col min="4" max="4" width="14.85546875" bestFit="1" customWidth="1"/>
  </cols>
  <sheetData>
    <row r="1" spans="1:6" x14ac:dyDescent="0.25">
      <c r="A1" s="30" t="s">
        <v>13</v>
      </c>
      <c r="B1" s="28">
        <v>42990</v>
      </c>
      <c r="C1" s="28">
        <v>43005</v>
      </c>
      <c r="D1">
        <f>C1-B1</f>
        <v>15</v>
      </c>
    </row>
    <row r="2" spans="1:6" x14ac:dyDescent="0.25">
      <c r="A2" t="s">
        <v>17</v>
      </c>
      <c r="B2" s="33" t="str">
        <f>"02/"&amp;(IF(DAY(B1)&lt;9,(MONTH(B1)+1),(MONTH(B1)+2)))&amp;"/2017"</f>
        <v>02/11/2017</v>
      </c>
    </row>
    <row r="3" spans="1:6" x14ac:dyDescent="0.25">
      <c r="A3" t="s">
        <v>14</v>
      </c>
      <c r="B3" s="31">
        <v>10770966</v>
      </c>
    </row>
    <row r="4" spans="1:6" x14ac:dyDescent="0.25">
      <c r="A4" t="s">
        <v>15</v>
      </c>
      <c r="B4" s="32">
        <v>2.35E-2</v>
      </c>
      <c r="C4" t="s">
        <v>21</v>
      </c>
      <c r="D4" s="32">
        <f>B4/30</f>
        <v>7.8333333333333336E-4</v>
      </c>
    </row>
    <row r="5" spans="1:6" x14ac:dyDescent="0.25">
      <c r="A5" t="s">
        <v>16</v>
      </c>
      <c r="B5">
        <v>72</v>
      </c>
      <c r="C5" t="s">
        <v>20</v>
      </c>
      <c r="D5">
        <f>B5*30</f>
        <v>2160</v>
      </c>
    </row>
    <row r="6" spans="1:6" x14ac:dyDescent="0.25">
      <c r="A6" t="s">
        <v>18</v>
      </c>
      <c r="B6" s="29">
        <f>+B2-B1</f>
        <v>51</v>
      </c>
    </row>
    <row r="8" spans="1:6" x14ac:dyDescent="0.25">
      <c r="A8" s="36" t="s">
        <v>19</v>
      </c>
      <c r="B8" s="37">
        <f>+IF(B6&lt;30,(PMT(B4/30,B5*30,-B3)*30),(PMT(B4/30,B5*30,-B3)*B6))</f>
        <v>527504.93934576074</v>
      </c>
      <c r="C8" s="1"/>
      <c r="D8" s="9"/>
    </row>
    <row r="9" spans="1:6" x14ac:dyDescent="0.25">
      <c r="A9" s="34" t="s">
        <v>22</v>
      </c>
      <c r="B9" s="40">
        <f>+PMT(B4/30,B5*30,-B3)*30</f>
        <v>310297.02314456512</v>
      </c>
      <c r="C9" s="9">
        <v>23990</v>
      </c>
      <c r="D9" s="9">
        <f>B9+C9</f>
        <v>334287.02314456512</v>
      </c>
      <c r="E9">
        <v>359995</v>
      </c>
      <c r="F9" s="9">
        <f>E9-D9</f>
        <v>25707.976855434885</v>
      </c>
    </row>
    <row r="10" spans="1:6" x14ac:dyDescent="0.25">
      <c r="A10" s="34" t="s">
        <v>25</v>
      </c>
      <c r="B10" s="35">
        <f>B8-B9</f>
        <v>217207.91620119562</v>
      </c>
      <c r="C10" s="9"/>
      <c r="D10" s="9"/>
    </row>
    <row r="12" spans="1:6" x14ac:dyDescent="0.25">
      <c r="A12" s="39" t="s">
        <v>23</v>
      </c>
      <c r="B12" s="31">
        <f>((B4/30)*B6*B3)</f>
        <v>430300.09169999999</v>
      </c>
      <c r="C12" s="9"/>
    </row>
    <row r="13" spans="1:6" x14ac:dyDescent="0.25">
      <c r="B13" s="38">
        <f>B9-B12</f>
        <v>-120003.06855543487</v>
      </c>
    </row>
    <row r="14" spans="1:6" x14ac:dyDescent="0.25">
      <c r="B14" s="38">
        <f>B12+B13</f>
        <v>310297.02314456512</v>
      </c>
    </row>
    <row r="17" spans="2:2" x14ac:dyDescent="0.25">
      <c r="B17" t="s">
        <v>24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howOutlineSymbols="0"/>
    <pageSetUpPr autoPageBreaks="0"/>
  </sheetPr>
  <dimension ref="A1:M48"/>
  <sheetViews>
    <sheetView showGridLines="0" showRowColHeaders="0" showZeros="0" tabSelected="1" showOutlineSymbols="0" zoomScale="90" zoomScaleNormal="90" workbookViewId="0">
      <selection activeCell="C12" sqref="C12"/>
    </sheetView>
  </sheetViews>
  <sheetFormatPr baseColWidth="10" defaultRowHeight="14.25" x14ac:dyDescent="0.2"/>
  <cols>
    <col min="1" max="1" width="7.7109375" style="44" customWidth="1"/>
    <col min="2" max="2" width="45.85546875" style="44" customWidth="1"/>
    <col min="3" max="3" width="29.7109375" style="44" customWidth="1"/>
    <col min="4" max="4" width="4.28515625" style="44" customWidth="1"/>
    <col min="5" max="5" width="12.7109375" style="44" bestFit="1" customWidth="1"/>
    <col min="6" max="6" width="18.42578125" style="44" customWidth="1"/>
    <col min="7" max="7" width="18" style="44" customWidth="1"/>
    <col min="8" max="8" width="6.5703125" style="44" customWidth="1"/>
    <col min="9" max="16384" width="11.42578125" style="44"/>
  </cols>
  <sheetData>
    <row r="1" spans="1:13" ht="7.5" customHeight="1" x14ac:dyDescent="0.2">
      <c r="A1" s="54"/>
      <c r="B1" s="54"/>
      <c r="C1" s="54"/>
      <c r="D1" s="54"/>
      <c r="E1" s="54"/>
      <c r="F1" s="54"/>
      <c r="G1" s="54"/>
      <c r="H1" s="54"/>
      <c r="I1" s="54"/>
    </row>
    <row r="2" spans="1:13" ht="20.25" customHeight="1" x14ac:dyDescent="0.2">
      <c r="A2" s="54"/>
      <c r="B2" s="54"/>
      <c r="C2" s="91"/>
      <c r="D2" s="91"/>
      <c r="E2" s="54"/>
      <c r="F2" s="54"/>
      <c r="G2" s="54"/>
      <c r="H2" s="54"/>
      <c r="I2" s="54"/>
    </row>
    <row r="3" spans="1:13" ht="20.25" customHeight="1" x14ac:dyDescent="0.2">
      <c r="A3" s="54"/>
      <c r="B3" s="54"/>
      <c r="C3" s="68"/>
      <c r="D3" s="68"/>
      <c r="E3" s="54"/>
      <c r="F3" s="54"/>
      <c r="G3" s="54"/>
      <c r="H3" s="54"/>
      <c r="I3" s="54"/>
    </row>
    <row r="4" spans="1:13" ht="14.25" customHeight="1" x14ac:dyDescent="0.2">
      <c r="A4" s="54"/>
      <c r="B4" s="54"/>
      <c r="C4" s="54"/>
      <c r="D4" s="54"/>
      <c r="E4" s="54"/>
      <c r="F4" s="54"/>
      <c r="G4" s="54"/>
      <c r="H4" s="54"/>
      <c r="I4" s="54"/>
      <c r="J4" s="54"/>
    </row>
    <row r="5" spans="1:13" ht="20.25" x14ac:dyDescent="0.3">
      <c r="B5" s="60" t="s">
        <v>26</v>
      </c>
      <c r="C5" s="74">
        <v>43344</v>
      </c>
      <c r="E5" s="54"/>
      <c r="F5" s="54"/>
      <c r="G5" s="54"/>
      <c r="H5" s="54"/>
      <c r="I5" s="65"/>
      <c r="J5" s="54"/>
      <c r="K5" s="45"/>
    </row>
    <row r="6" spans="1:13" ht="15" hidden="1" x14ac:dyDescent="0.25">
      <c r="B6" s="63"/>
      <c r="C6" s="64">
        <f>IF(DAY(C5)&lt;10,MONTH(C5)+1,MONTH(C5)+2)</f>
        <v>10</v>
      </c>
      <c r="E6" s="54"/>
      <c r="F6" s="54"/>
      <c r="G6" s="54"/>
      <c r="H6" s="54"/>
      <c r="I6" s="65"/>
      <c r="J6" s="54"/>
      <c r="K6" s="45"/>
    </row>
    <row r="7" spans="1:13" ht="15" hidden="1" x14ac:dyDescent="0.25">
      <c r="B7" s="63"/>
      <c r="C7" s="64">
        <f>IF(C6&gt;12,C6-12,C6)</f>
        <v>10</v>
      </c>
      <c r="E7" s="54"/>
      <c r="F7" s="54"/>
      <c r="G7" s="54"/>
      <c r="H7" s="54"/>
      <c r="I7" s="65"/>
      <c r="J7" s="54"/>
      <c r="K7" s="45"/>
    </row>
    <row r="8" spans="1:13" ht="15" hidden="1" x14ac:dyDescent="0.25">
      <c r="B8" s="63"/>
      <c r="C8" s="64">
        <f>IF(C6&gt;12,"2018",YEAR(C5))</f>
        <v>2018</v>
      </c>
      <c r="E8" s="54"/>
      <c r="F8" s="54"/>
      <c r="G8" s="54"/>
      <c r="H8" s="54"/>
      <c r="I8" s="65"/>
      <c r="J8" s="54"/>
      <c r="K8" s="45"/>
    </row>
    <row r="9" spans="1:13" ht="20.25" x14ac:dyDescent="0.3">
      <c r="B9" s="60" t="s">
        <v>27</v>
      </c>
      <c r="C9" s="73" t="str">
        <f>"02"&amp;"/"&amp;C7&amp;"/"&amp;C8</f>
        <v>02/10/2018</v>
      </c>
      <c r="E9" s="54"/>
      <c r="F9" s="54"/>
      <c r="G9" s="54"/>
      <c r="H9" s="54"/>
      <c r="I9" s="54"/>
      <c r="J9" s="54"/>
    </row>
    <row r="10" spans="1:13" ht="18" x14ac:dyDescent="0.25">
      <c r="B10" s="61" t="s">
        <v>34</v>
      </c>
      <c r="C10" s="76">
        <v>3824999</v>
      </c>
      <c r="E10" s="58"/>
      <c r="F10" s="54"/>
      <c r="G10" s="54"/>
      <c r="H10" s="54"/>
      <c r="I10" s="54"/>
      <c r="J10" s="54"/>
    </row>
    <row r="11" spans="1:13" s="46" customFormat="1" ht="18" x14ac:dyDescent="0.25">
      <c r="B11" s="62" t="s">
        <v>33</v>
      </c>
      <c r="C11" s="81">
        <v>2.1299999999999999E-2</v>
      </c>
      <c r="E11" s="58">
        <f>27.87/12</f>
        <v>2.3225000000000002</v>
      </c>
      <c r="F11" s="58"/>
      <c r="G11" s="48"/>
      <c r="H11" s="48"/>
      <c r="I11" s="48"/>
      <c r="J11" s="48"/>
      <c r="L11" s="47"/>
    </row>
    <row r="12" spans="1:13" s="46" customFormat="1" ht="18" x14ac:dyDescent="0.25">
      <c r="B12" s="62" t="s">
        <v>28</v>
      </c>
      <c r="C12" s="77">
        <v>24</v>
      </c>
      <c r="E12" s="58" t="s">
        <v>32</v>
      </c>
      <c r="F12" s="58"/>
      <c r="G12" s="48"/>
      <c r="H12" s="48"/>
      <c r="I12" s="48"/>
      <c r="J12" s="48"/>
    </row>
    <row r="13" spans="1:13" s="46" customFormat="1" ht="18" x14ac:dyDescent="0.25">
      <c r="B13" s="62" t="s">
        <v>29</v>
      </c>
      <c r="C13" s="78">
        <f>+C9-C5</f>
        <v>31</v>
      </c>
      <c r="E13" s="83"/>
      <c r="F13" s="48"/>
      <c r="G13" s="48"/>
      <c r="H13" s="48"/>
      <c r="I13" s="48"/>
      <c r="J13" s="48"/>
    </row>
    <row r="14" spans="1:13" s="48" customFormat="1" ht="45" hidden="1" x14ac:dyDescent="0.25">
      <c r="B14" s="55">
        <f>+IF(C13&lt;30,(PMT(C11/30,C12*30,-C10)*30),(PMT(C11/30,C12*30,-C10)*C13))</f>
        <v>210409.6666446084</v>
      </c>
      <c r="C14" s="56" t="s">
        <v>35</v>
      </c>
      <c r="H14" s="43"/>
      <c r="J14" s="49"/>
    </row>
    <row r="15" spans="1:13" s="48" customFormat="1" ht="60" hidden="1" x14ac:dyDescent="0.25">
      <c r="B15" s="55">
        <f>+PMT(C11,C12,-C10)</f>
        <v>205222.30311795423</v>
      </c>
      <c r="C15" s="56" t="s">
        <v>36</v>
      </c>
      <c r="G15" s="57"/>
      <c r="H15" s="43"/>
      <c r="J15" s="50"/>
      <c r="K15" s="51"/>
      <c r="M15" s="52"/>
    </row>
    <row r="16" spans="1:13" s="48" customFormat="1" ht="11.25" customHeight="1" x14ac:dyDescent="0.25">
      <c r="B16" s="42"/>
      <c r="C16" s="41"/>
      <c r="J16" s="50"/>
      <c r="K16" s="51"/>
      <c r="M16" s="52"/>
    </row>
    <row r="17" spans="2:13" s="48" customFormat="1" ht="20.25" x14ac:dyDescent="0.2">
      <c r="B17" s="75" t="s">
        <v>38</v>
      </c>
      <c r="C17" s="69">
        <f>IF(AND(B14&gt;B15,C18&lt;B15),(B15+C20+C21),(C18+C19+C20+C21))</f>
        <v>251372.30311795423</v>
      </c>
      <c r="D17" s="71"/>
      <c r="E17" s="72"/>
      <c r="J17" s="52"/>
      <c r="K17" s="51"/>
      <c r="M17" s="52"/>
    </row>
    <row r="18" spans="2:13" s="46" customFormat="1" ht="15" customHeight="1" x14ac:dyDescent="0.25">
      <c r="B18" s="62" t="s">
        <v>30</v>
      </c>
      <c r="C18" s="79">
        <f>((C11/30)*C13*C10)</f>
        <v>84188.227990000014</v>
      </c>
      <c r="E18" s="48"/>
      <c r="F18" s="70"/>
    </row>
    <row r="19" spans="2:13" s="46" customFormat="1" ht="15" customHeight="1" x14ac:dyDescent="0.25">
      <c r="B19" s="62" t="s">
        <v>31</v>
      </c>
      <c r="C19" s="80">
        <f>IF(C18&lt;B15,B15-C18,0)</f>
        <v>121034.07512795422</v>
      </c>
      <c r="E19" s="48"/>
      <c r="F19" s="82"/>
    </row>
    <row r="20" spans="2:13" s="46" customFormat="1" ht="18.75" customHeight="1" x14ac:dyDescent="0.3">
      <c r="B20" s="62" t="s">
        <v>40</v>
      </c>
      <c r="C20" s="84">
        <v>11475</v>
      </c>
      <c r="E20" s="48"/>
    </row>
    <row r="21" spans="2:13" s="46" customFormat="1" ht="18.75" customHeight="1" x14ac:dyDescent="0.3">
      <c r="B21" s="62" t="s">
        <v>41</v>
      </c>
      <c r="C21" s="84">
        <v>34675</v>
      </c>
      <c r="E21" s="48"/>
    </row>
    <row r="22" spans="2:13" s="46" customFormat="1" ht="10.5" customHeight="1" x14ac:dyDescent="0.2">
      <c r="B22" s="48"/>
      <c r="C22" s="48"/>
      <c r="E22" s="48"/>
    </row>
    <row r="23" spans="2:13" s="46" customFormat="1" ht="23.25" customHeight="1" x14ac:dyDescent="0.2">
      <c r="B23" s="75" t="s">
        <v>39</v>
      </c>
      <c r="C23" s="69">
        <f>C24+C25+C26+C27</f>
        <v>251372.30311795423</v>
      </c>
      <c r="E23" s="48"/>
    </row>
    <row r="24" spans="2:13" s="46" customFormat="1" ht="18" x14ac:dyDescent="0.25">
      <c r="B24" s="62" t="s">
        <v>30</v>
      </c>
      <c r="C24" s="79">
        <f>((C11/30)*30*C10)</f>
        <v>81472.478699999992</v>
      </c>
      <c r="E24" s="48"/>
    </row>
    <row r="25" spans="2:13" s="46" customFormat="1" ht="18" x14ac:dyDescent="0.25">
      <c r="B25" s="62" t="s">
        <v>31</v>
      </c>
      <c r="C25" s="80">
        <f>IF(C24&lt;B15,B15-C24,0)</f>
        <v>123749.82441795424</v>
      </c>
      <c r="E25" s="53"/>
    </row>
    <row r="26" spans="2:13" s="46" customFormat="1" ht="18" x14ac:dyDescent="0.25">
      <c r="B26" s="62" t="s">
        <v>40</v>
      </c>
      <c r="C26" s="79">
        <f>C20</f>
        <v>11475</v>
      </c>
      <c r="E26" s="53"/>
    </row>
    <row r="27" spans="2:13" s="46" customFormat="1" ht="18" x14ac:dyDescent="0.25">
      <c r="B27" s="62" t="s">
        <v>41</v>
      </c>
      <c r="C27" s="79">
        <f>C21</f>
        <v>34675</v>
      </c>
      <c r="D27" s="48"/>
      <c r="E27" s="53"/>
    </row>
    <row r="28" spans="2:13" s="46" customFormat="1" ht="15" x14ac:dyDescent="0.25">
      <c r="B28" s="53"/>
      <c r="C28" s="43"/>
      <c r="D28" s="48"/>
      <c r="E28" s="53"/>
    </row>
    <row r="29" spans="2:13" ht="11.25" customHeight="1" x14ac:dyDescent="0.2">
      <c r="B29" s="92" t="s">
        <v>37</v>
      </c>
      <c r="C29" s="93"/>
      <c r="E29" s="59"/>
    </row>
    <row r="30" spans="2:13" ht="9.75" customHeight="1" x14ac:dyDescent="0.2">
      <c r="B30" s="94"/>
      <c r="C30" s="95"/>
      <c r="E30" s="59"/>
    </row>
    <row r="31" spans="2:13" x14ac:dyDescent="0.2">
      <c r="B31" s="94"/>
      <c r="C31" s="95"/>
      <c r="E31" s="59"/>
    </row>
    <row r="32" spans="2:13" ht="8.25" customHeight="1" x14ac:dyDescent="0.2">
      <c r="B32" s="96"/>
      <c r="C32" s="97"/>
      <c r="E32" s="59"/>
    </row>
    <row r="33" spans="1:5" x14ac:dyDescent="0.2">
      <c r="E33" s="59"/>
    </row>
    <row r="34" spans="1:5" ht="14.25" customHeight="1" x14ac:dyDescent="0.2">
      <c r="B34" s="67"/>
      <c r="C34" s="67"/>
      <c r="E34" s="59"/>
    </row>
    <row r="35" spans="1:5" x14ac:dyDescent="0.2">
      <c r="A35" s="66"/>
      <c r="B35" s="67"/>
      <c r="C35" s="67"/>
      <c r="E35" s="59"/>
    </row>
    <row r="36" spans="1:5" x14ac:dyDescent="0.2">
      <c r="A36" s="66"/>
      <c r="B36" s="67"/>
      <c r="C36" s="67"/>
      <c r="E36" s="59"/>
    </row>
    <row r="37" spans="1:5" x14ac:dyDescent="0.2">
      <c r="A37" s="66"/>
      <c r="B37" s="67"/>
      <c r="C37" s="67"/>
      <c r="E37" s="59"/>
    </row>
    <row r="38" spans="1:5" x14ac:dyDescent="0.2">
      <c r="A38" s="66"/>
      <c r="B38" s="67"/>
      <c r="C38" s="67"/>
      <c r="E38" s="59"/>
    </row>
    <row r="39" spans="1:5" x14ac:dyDescent="0.2">
      <c r="A39" s="66"/>
      <c r="B39" s="67"/>
      <c r="C39" s="67"/>
      <c r="D39" s="59"/>
      <c r="E39" s="59"/>
    </row>
    <row r="40" spans="1:5" x14ac:dyDescent="0.2">
      <c r="A40" s="66"/>
      <c r="B40" s="67"/>
      <c r="C40" s="67"/>
      <c r="D40" s="59"/>
      <c r="E40" s="59"/>
    </row>
    <row r="41" spans="1:5" x14ac:dyDescent="0.2">
      <c r="A41" s="66"/>
      <c r="B41" s="67"/>
      <c r="C41" s="67"/>
    </row>
    <row r="42" spans="1:5" x14ac:dyDescent="0.2">
      <c r="A42" s="66"/>
      <c r="B42" s="67"/>
      <c r="C42" s="67"/>
    </row>
    <row r="43" spans="1:5" x14ac:dyDescent="0.2">
      <c r="A43" s="66"/>
      <c r="B43" s="67"/>
      <c r="C43" s="67"/>
    </row>
    <row r="44" spans="1:5" x14ac:dyDescent="0.2">
      <c r="A44" s="66"/>
      <c r="B44" s="67"/>
      <c r="C44" s="67"/>
    </row>
    <row r="45" spans="1:5" x14ac:dyDescent="0.2">
      <c r="A45" s="66"/>
      <c r="B45" s="67"/>
      <c r="C45" s="67"/>
    </row>
    <row r="46" spans="1:5" x14ac:dyDescent="0.2">
      <c r="A46" s="66"/>
      <c r="B46" s="67"/>
      <c r="C46" s="67"/>
    </row>
    <row r="47" spans="1:5" x14ac:dyDescent="0.2">
      <c r="B47" s="67"/>
      <c r="C47" s="67"/>
    </row>
    <row r="48" spans="1:5" x14ac:dyDescent="0.2">
      <c r="B48" s="67"/>
      <c r="C48" s="67"/>
    </row>
  </sheetData>
  <sheetProtection algorithmName="SHA-512" hashValue="ML94FjM9EGnGuIHrXuT1rLoPGEY8JmX5tT651MCBNd47o4Q0Fd1Mjym2Y4ugUVs4hbR12tKtST8ymm0Ia6kfQg==" saltValue="IwWqHpeSl4YQjEuPWm1OeA==" spinCount="100000" sheet="1" objects="1" scenarios="1" formatCells="0" formatColumns="0" formatRows="0" insertColumns="0" insertRows="0" insertHyperlinks="0" deleteColumns="0" deleteRows="0" selectLockedCells="1" sort="0" autoFilter="0" pivotTables="0"/>
  <dataConsolidate/>
  <mergeCells count="2">
    <mergeCell ref="C2:D2"/>
    <mergeCell ref="B29:C32"/>
  </mergeCells>
  <conditionalFormatting sqref="C5">
    <cfRule type="cellIs" dxfId="5" priority="8" operator="equal">
      <formula>0</formula>
    </cfRule>
  </conditionalFormatting>
  <conditionalFormatting sqref="C10">
    <cfRule type="cellIs" dxfId="4" priority="7" operator="equal">
      <formula>0</formula>
    </cfRule>
  </conditionalFormatting>
  <conditionalFormatting sqref="C11">
    <cfRule type="cellIs" dxfId="3" priority="6" operator="equal">
      <formula>0</formula>
    </cfRule>
  </conditionalFormatting>
  <conditionalFormatting sqref="C12">
    <cfRule type="cellIs" dxfId="2" priority="5" operator="equal">
      <formula>0</formula>
    </cfRule>
  </conditionalFormatting>
  <conditionalFormatting sqref="C9">
    <cfRule type="cellIs" dxfId="1" priority="2" operator="equal">
      <formula>0</formula>
    </cfRule>
  </conditionalFormatting>
  <conditionalFormatting sqref="C20:C21">
    <cfRule type="cellIs" dxfId="0" priority="1" operator="equal">
      <formula>0</formula>
    </cfRule>
  </conditionalFormatting>
  <dataValidations disablePrompts="1" xWindow="600" yWindow="197" count="1">
    <dataValidation allowBlank="1" showInputMessage="1" showErrorMessage="1" promptTitle="Cargo Fijo" sqref="C26:C27" xr:uid="{00000000-0002-0000-0200-000000000000}"/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calculo de intereses</vt:lpstr>
      <vt:lpstr>Ej 1</vt:lpstr>
      <vt:lpstr>Prestamo12819809</vt:lpstr>
    </vt:vector>
  </TitlesOfParts>
  <Company>Grupo Bancolombia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BANCOLOMBIA S.A.</dc:creator>
  <cp:lastModifiedBy>Bancolombia</cp:lastModifiedBy>
  <cp:lastPrinted>2018-03-22T19:48:29Z</cp:lastPrinted>
  <dcterms:created xsi:type="dcterms:W3CDTF">2011-10-16T21:40:03Z</dcterms:created>
  <dcterms:modified xsi:type="dcterms:W3CDTF">2018-12-28T16:23:43Z</dcterms:modified>
</cp:coreProperties>
</file>